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4" yWindow="36" windowWidth="18372" windowHeight="7416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Tabelle1!$E$39:$L$47</definedName>
    <definedName name="m_kg">Tabelle1!$G$9:$H$18</definedName>
  </definedNames>
  <calcPr calcId="145621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9" i="1"/>
  <c r="J29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28" i="1"/>
  <c r="J9" i="1"/>
  <c r="E28" i="1"/>
  <c r="F28" i="1" s="1"/>
  <c r="H28" i="1"/>
  <c r="I28" i="1"/>
  <c r="E27" i="1"/>
  <c r="F27" i="1" s="1"/>
  <c r="H27" i="1"/>
  <c r="I27" i="1" s="1"/>
  <c r="E26" i="1"/>
  <c r="F26" i="1" s="1"/>
  <c r="H26" i="1"/>
  <c r="I26" i="1"/>
  <c r="E25" i="1"/>
  <c r="F25" i="1" s="1"/>
  <c r="H25" i="1"/>
  <c r="I25" i="1" s="1"/>
  <c r="E24" i="1"/>
  <c r="F24" i="1" s="1"/>
  <c r="H24" i="1"/>
  <c r="I24" i="1" s="1"/>
  <c r="E23" i="1"/>
  <c r="F23" i="1" s="1"/>
  <c r="H23" i="1"/>
  <c r="I23" i="1"/>
  <c r="E22" i="1"/>
  <c r="F22" i="1" s="1"/>
  <c r="H22" i="1"/>
  <c r="I22" i="1" s="1"/>
  <c r="E21" i="1"/>
  <c r="F21" i="1" s="1"/>
  <c r="H21" i="1"/>
  <c r="I21" i="1"/>
  <c r="E20" i="1"/>
  <c r="F20" i="1" s="1"/>
  <c r="H20" i="1"/>
  <c r="I20" i="1"/>
  <c r="E19" i="1"/>
  <c r="F19" i="1" s="1"/>
  <c r="H19" i="1"/>
  <c r="I19" i="1"/>
  <c r="C6" i="1"/>
  <c r="E11" i="1" s="1"/>
  <c r="F4" i="1"/>
  <c r="H3" i="1" s="1"/>
  <c r="H10" i="1" l="1"/>
  <c r="I10" i="1" s="1"/>
  <c r="H12" i="1"/>
  <c r="I12" i="1" s="1"/>
  <c r="H14" i="1"/>
  <c r="I14" i="1" s="1"/>
  <c r="H16" i="1"/>
  <c r="I16" i="1" s="1"/>
  <c r="H18" i="1"/>
  <c r="H11" i="1"/>
  <c r="I11" i="1" s="1"/>
  <c r="H13" i="1"/>
  <c r="I13" i="1" s="1"/>
  <c r="H15" i="1"/>
  <c r="I15" i="1" s="1"/>
  <c r="H17" i="1"/>
  <c r="H9" i="1"/>
  <c r="I9" i="1" s="1"/>
  <c r="E18" i="1"/>
  <c r="E16" i="1"/>
  <c r="E14" i="1"/>
  <c r="E12" i="1"/>
  <c r="E10" i="1"/>
  <c r="E9" i="1"/>
  <c r="F9" i="1" s="1"/>
  <c r="E17" i="1"/>
  <c r="E15" i="1"/>
  <c r="F15" i="1" s="1"/>
  <c r="E13" i="1"/>
  <c r="F18" i="1"/>
  <c r="F17" i="1"/>
  <c r="F16" i="1"/>
  <c r="F14" i="1"/>
  <c r="F13" i="1"/>
  <c r="F12" i="1"/>
  <c r="F11" i="1"/>
  <c r="F10" i="1"/>
  <c r="I17" i="1" l="1"/>
  <c r="I18" i="1"/>
</calcChain>
</file>

<file path=xl/sharedStrings.xml><?xml version="1.0" encoding="utf-8"?>
<sst xmlns="http://schemas.openxmlformats.org/spreadsheetml/2006/main" count="24" uniqueCount="24">
  <si>
    <t>q</t>
  </si>
  <si>
    <t>U[V]</t>
  </si>
  <si>
    <t>Δs[SKE]</t>
  </si>
  <si>
    <t>v[m/s]</t>
  </si>
  <si>
    <t>r[m]</t>
  </si>
  <si>
    <t>m[kg]</t>
  </si>
  <si>
    <t>(9/2)</t>
  </si>
  <si>
    <t>g [m/s²]</t>
  </si>
  <si>
    <t>d[m]</t>
  </si>
  <si>
    <t>Dichte[kg/m³]</t>
  </si>
  <si>
    <t>Eta[Ns/m²]</t>
  </si>
  <si>
    <t>1 SKE[m]</t>
  </si>
  <si>
    <t>e</t>
  </si>
  <si>
    <t>also ist q9=3*e</t>
  </si>
  <si>
    <t>also ist q10=5*e</t>
  </si>
  <si>
    <t>Mittelwert:</t>
  </si>
  <si>
    <t>Anzahl e</t>
  </si>
  <si>
    <t>q / n (ger.)</t>
  </si>
  <si>
    <t>Millikan - Versuch, Originale Messwerte und Auswertung</t>
  </si>
  <si>
    <t>Δt[sec]</t>
  </si>
  <si>
    <t>Plattenabstand</t>
  </si>
  <si>
    <t>Dichte Öl korrigiert</t>
  </si>
  <si>
    <t>Viskosität Luft</t>
  </si>
  <si>
    <t>Umrechnung SKE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</si>
</sst>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E+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1" fontId="0" fillId="0" borderId="0" xfId="0" applyNumberFormat="1"/>
    <xf numFmtId="0" fontId="0" fillId="7" borderId="0" xfId="0" applyFill="1"/>
    <xf numFmtId="0" fontId="0" fillId="10" borderId="0" xfId="0" applyFill="1"/>
    <xf numFmtId="11" fontId="0" fillId="10" borderId="0" xfId="0" applyNumberFormat="1" applyFill="1"/>
    <xf numFmtId="0" fontId="0" fillId="11" borderId="0" xfId="0" applyFill="1"/>
    <xf numFmtId="11" fontId="0" fillId="7" borderId="0" xfId="0" applyNumberFormat="1" applyFill="1"/>
    <xf numFmtId="0" fontId="0" fillId="12" borderId="0" xfId="0" applyFill="1"/>
    <xf numFmtId="0" fontId="0" fillId="13" borderId="0" xfId="0" applyFill="1"/>
    <xf numFmtId="16" fontId="0" fillId="14" borderId="0" xfId="0" applyNumberFormat="1" applyFill="1"/>
    <xf numFmtId="0" fontId="0" fillId="14" borderId="0" xfId="0" applyFill="1"/>
    <xf numFmtId="0" fontId="0" fillId="15" borderId="0" xfId="0" applyFill="1"/>
    <xf numFmtId="11" fontId="0" fillId="15" borderId="0" xfId="0" applyNumberFormat="1" applyFill="1"/>
    <xf numFmtId="0" fontId="0" fillId="0" borderId="0" xfId="0" applyFill="1"/>
    <xf numFmtId="164" fontId="0" fillId="0" borderId="0" xfId="0" applyNumberFormat="1"/>
    <xf numFmtId="0" fontId="0" fillId="0" borderId="0" xfId="0" applyNumberFormat="1"/>
    <xf numFmtId="165" fontId="0" fillId="0" borderId="0" xfId="0" applyNumberFormat="1"/>
    <xf numFmtId="0" fontId="0" fillId="17" borderId="0" xfId="0" applyFill="1"/>
    <xf numFmtId="0" fontId="1" fillId="0" borderId="0" xfId="0" applyFont="1"/>
    <xf numFmtId="0" fontId="3" fillId="3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18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2" borderId="1" xfId="0" applyFont="1" applyFill="1" applyBorder="1"/>
    <xf numFmtId="166" fontId="3" fillId="6" borderId="1" xfId="0" applyNumberFormat="1" applyFont="1" applyFill="1" applyBorder="1"/>
    <xf numFmtId="165" fontId="3" fillId="5" borderId="1" xfId="0" applyNumberFormat="1" applyFont="1" applyFill="1" applyBorder="1"/>
    <xf numFmtId="165" fontId="3" fillId="4" borderId="1" xfId="0" applyNumberFormat="1" applyFont="1" applyFill="1" applyBorder="1"/>
    <xf numFmtId="11" fontId="0" fillId="18" borderId="1" xfId="0" applyNumberFormat="1" applyFill="1" applyBorder="1"/>
    <xf numFmtId="11" fontId="0" fillId="18" borderId="2" xfId="0" applyNumberFormat="1" applyFill="1" applyBorder="1"/>
    <xf numFmtId="164" fontId="3" fillId="0" borderId="3" xfId="0" applyNumberFormat="1" applyFont="1" applyBorder="1" applyAlignment="1">
      <alignment horizontal="right"/>
    </xf>
    <xf numFmtId="11" fontId="4" fillId="2" borderId="4" xfId="0" applyNumberFormat="1" applyFont="1" applyFill="1" applyBorder="1"/>
    <xf numFmtId="11" fontId="0" fillId="11" borderId="0" xfId="0" applyNumberFormat="1" applyFont="1" applyFill="1"/>
    <xf numFmtId="0" fontId="7" fillId="9" borderId="1" xfId="0" applyFont="1" applyFill="1" applyBorder="1" applyAlignment="1">
      <alignment horizontal="right"/>
    </xf>
    <xf numFmtId="165" fontId="7" fillId="9" borderId="1" xfId="0" applyNumberFormat="1" applyFont="1" applyFill="1" applyBorder="1"/>
    <xf numFmtId="164" fontId="7" fillId="16" borderId="1" xfId="0" applyNumberFormat="1" applyFont="1" applyFill="1" applyBorder="1" applyAlignment="1">
      <alignment horizontal="right"/>
    </xf>
    <xf numFmtId="164" fontId="7" fillId="16" borderId="1" xfId="0" applyNumberFormat="1" applyFont="1" applyFill="1" applyBorder="1"/>
    <xf numFmtId="164" fontId="7" fillId="16" borderId="2" xfId="0" applyNumberFormat="1" applyFont="1" applyFill="1" applyBorder="1"/>
    <xf numFmtId="0" fontId="7" fillId="8" borderId="1" xfId="0" applyFont="1" applyFill="1" applyBorder="1" applyAlignment="1">
      <alignment horizontal="right"/>
    </xf>
    <xf numFmtId="165" fontId="7" fillId="8" borderId="1" xfId="0" applyNumberFormat="1" applyFont="1" applyFill="1" applyBorder="1"/>
    <xf numFmtId="0" fontId="2" fillId="0" borderId="0" xfId="0" applyFont="1" applyFill="1"/>
    <xf numFmtId="0" fontId="0" fillId="0" borderId="0" xfId="0" applyFont="1" applyFill="1"/>
    <xf numFmtId="0" fontId="0" fillId="19" borderId="0" xfId="0" applyFill="1"/>
    <xf numFmtId="0" fontId="0" fillId="18" borderId="0" xfId="0" applyFill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0066"/>
      <color rgb="FF3333CC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30801794936921"/>
          <c:y val="5.4931547221851507E-2"/>
          <c:w val="0.61579768153980752"/>
          <c:h val="0.7982250656167978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plus"/>
            <c:size val="10"/>
          </c:marker>
          <c:yVal>
            <c:numRef>
              <c:f>Tabelle1!$H$9:$H$28</c:f>
              <c:numCache>
                <c:formatCode>0.000E+00</c:formatCode>
                <c:ptCount val="20"/>
                <c:pt idx="0">
                  <c:v>1.565586610206194E-18</c:v>
                </c:pt>
                <c:pt idx="1">
                  <c:v>9.130186897646131E-20</c:v>
                </c:pt>
                <c:pt idx="2">
                  <c:v>1.7350287647601133E-19</c:v>
                </c:pt>
                <c:pt idx="3">
                  <c:v>2.6031189893813541E-18</c:v>
                </c:pt>
                <c:pt idx="4">
                  <c:v>2.0205303238181482E-19</c:v>
                </c:pt>
                <c:pt idx="5">
                  <c:v>4.9169099133844933E-18</c:v>
                </c:pt>
                <c:pt idx="6">
                  <c:v>1.2951886316959157E-18</c:v>
                </c:pt>
                <c:pt idx="7">
                  <c:v>1.565586610206194E-18</c:v>
                </c:pt>
                <c:pt idx="8">
                  <c:v>5.01909082521929E-19</c:v>
                </c:pt>
                <c:pt idx="9">
                  <c:v>8.332427299345929E-19</c:v>
                </c:pt>
                <c:pt idx="10">
                  <c:v>2.0695422922434528E-18</c:v>
                </c:pt>
                <c:pt idx="11">
                  <c:v>1.7988730995776607E-18</c:v>
                </c:pt>
                <c:pt idx="12">
                  <c:v>7.6555974668476602E-19</c:v>
                </c:pt>
                <c:pt idx="13">
                  <c:v>1.5340583368655967E-19</c:v>
                </c:pt>
                <c:pt idx="14">
                  <c:v>4.0244079700546323E-19</c:v>
                </c:pt>
                <c:pt idx="15">
                  <c:v>5.8065361525973057E-19</c:v>
                </c:pt>
                <c:pt idx="16">
                  <c:v>2.6871364765306952E-18</c:v>
                </c:pt>
                <c:pt idx="17">
                  <c:v>9.9830656402617361E-19</c:v>
                </c:pt>
                <c:pt idx="18">
                  <c:v>1.8115683328346388E-19</c:v>
                </c:pt>
                <c:pt idx="19">
                  <c:v>1.4547289934807401E-19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54080"/>
        <c:axId val="76655616"/>
      </c:scatterChart>
      <c:valAx>
        <c:axId val="76654080"/>
        <c:scaling>
          <c:orientation val="minMax"/>
        </c:scaling>
        <c:delete val="0"/>
        <c:axPos val="b"/>
        <c:majorTickMark val="out"/>
        <c:minorTickMark val="none"/>
        <c:tickLblPos val="nextTo"/>
        <c:crossAx val="76655616"/>
        <c:crosses val="autoZero"/>
        <c:crossBetween val="midCat"/>
      </c:valAx>
      <c:valAx>
        <c:axId val="76655616"/>
        <c:scaling>
          <c:orientation val="minMax"/>
          <c:max val="1.6020000000000018E-18"/>
        </c:scaling>
        <c:delete val="0"/>
        <c:axPos val="l"/>
        <c:majorGridlines/>
        <c:minorGridlines>
          <c:spPr>
            <a:ln>
              <a:noFill/>
            </a:ln>
          </c:spPr>
        </c:minorGridlines>
        <c:numFmt formatCode="0.0E+00" sourceLinked="0"/>
        <c:majorTickMark val="out"/>
        <c:minorTickMark val="out"/>
        <c:tickLblPos val="nextTo"/>
        <c:crossAx val="76654080"/>
        <c:crosses val="autoZero"/>
        <c:crossBetween val="midCat"/>
        <c:majorUnit val="1.6020000000000017E-19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30</xdr:row>
      <xdr:rowOff>45720</xdr:rowOff>
    </xdr:from>
    <xdr:to>
      <xdr:col>6</xdr:col>
      <xdr:colOff>91440</xdr:colOff>
      <xdr:row>43</xdr:row>
      <xdr:rowOff>60960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tabSelected="1" topLeftCell="A7" workbookViewId="0">
      <selection activeCell="M22" sqref="M22"/>
    </sheetView>
  </sheetViews>
  <sheetFormatPr baseColWidth="10" defaultRowHeight="14.4" x14ac:dyDescent="0.3"/>
  <cols>
    <col min="1" max="1" width="4.6640625" customWidth="1"/>
    <col min="2" max="2" width="6.33203125" customWidth="1"/>
    <col min="3" max="3" width="8.21875" customWidth="1"/>
    <col min="4" max="4" width="8.109375" customWidth="1"/>
    <col min="5" max="5" width="9.44140625" customWidth="1"/>
    <col min="6" max="6" width="11.77734375" customWidth="1"/>
    <col min="7" max="8" width="12" bestFit="1" customWidth="1"/>
    <col min="9" max="9" width="10.109375" style="14" customWidth="1"/>
    <col min="10" max="10" width="13.33203125" customWidth="1"/>
    <col min="11" max="12" width="12" bestFit="1" customWidth="1"/>
  </cols>
  <sheetData>
    <row r="1" spans="2:11" ht="26.4" thickBot="1" x14ac:dyDescent="0.55000000000000004">
      <c r="B1" s="46" t="s">
        <v>18</v>
      </c>
      <c r="C1" s="47"/>
      <c r="D1" s="47"/>
      <c r="E1" s="47"/>
      <c r="F1" s="47"/>
      <c r="G1" s="47"/>
      <c r="H1" s="47"/>
      <c r="I1" s="47"/>
      <c r="J1" s="48"/>
    </row>
    <row r="2" spans="2:11" ht="5.4" customHeight="1" x14ac:dyDescent="0.3"/>
    <row r="3" spans="2:11" x14ac:dyDescent="0.3">
      <c r="B3" s="3" t="s">
        <v>8</v>
      </c>
      <c r="C3" s="4">
        <v>6.0000000000000001E-3</v>
      </c>
      <c r="D3" s="3" t="s">
        <v>20</v>
      </c>
      <c r="E3" s="8" t="s">
        <v>7</v>
      </c>
      <c r="F3" s="8">
        <v>9.81</v>
      </c>
      <c r="G3" s="13"/>
      <c r="H3" s="34">
        <f>(4/3)*3.141592*((F4*C5)^1.5)*(C6^1.5)*(C3/SQRT(C4*F3))</f>
        <v>7.7711317901754946E-17</v>
      </c>
      <c r="J3" s="13"/>
    </row>
    <row r="4" spans="2:11" x14ac:dyDescent="0.3">
      <c r="B4" s="5" t="s">
        <v>9</v>
      </c>
      <c r="C4" s="5">
        <v>874</v>
      </c>
      <c r="D4" s="5" t="s">
        <v>21</v>
      </c>
      <c r="E4" s="9" t="s">
        <v>6</v>
      </c>
      <c r="F4" s="10">
        <f>9/2</f>
        <v>4.5</v>
      </c>
      <c r="G4" s="13"/>
    </row>
    <row r="5" spans="2:11" x14ac:dyDescent="0.3">
      <c r="B5" s="2" t="s">
        <v>10</v>
      </c>
      <c r="C5" s="6">
        <v>1.8099999999999999E-5</v>
      </c>
      <c r="D5" s="44" t="s">
        <v>22</v>
      </c>
      <c r="E5" s="11" t="s">
        <v>12</v>
      </c>
      <c r="F5" s="12">
        <v>1.6021764000000001E-19</v>
      </c>
    </row>
    <row r="6" spans="2:11" x14ac:dyDescent="0.3">
      <c r="B6" s="7" t="s">
        <v>11</v>
      </c>
      <c r="C6" s="7">
        <f>(0.0001/1.875)</f>
        <v>5.3333333333333333E-5</v>
      </c>
      <c r="D6" s="45" t="s">
        <v>23</v>
      </c>
    </row>
    <row r="7" spans="2:11" ht="4.2" customHeight="1" x14ac:dyDescent="0.3"/>
    <row r="8" spans="2:11" x14ac:dyDescent="0.3">
      <c r="B8" s="19" t="s">
        <v>1</v>
      </c>
      <c r="C8" s="20" t="s">
        <v>2</v>
      </c>
      <c r="D8" s="21" t="s">
        <v>19</v>
      </c>
      <c r="E8" s="22" t="s">
        <v>3</v>
      </c>
      <c r="F8" s="23" t="s">
        <v>4</v>
      </c>
      <c r="G8" s="40" t="s">
        <v>5</v>
      </c>
      <c r="H8" s="35" t="s">
        <v>0</v>
      </c>
      <c r="I8" s="37" t="s">
        <v>16</v>
      </c>
      <c r="J8" s="24" t="s">
        <v>17</v>
      </c>
    </row>
    <row r="9" spans="2:11" x14ac:dyDescent="0.3">
      <c r="B9" s="25">
        <v>32</v>
      </c>
      <c r="C9" s="26">
        <v>20</v>
      </c>
      <c r="D9" s="27">
        <v>26.8</v>
      </c>
      <c r="E9" s="28">
        <f t="shared" ref="E9:E28" si="0">(C9/D9)*$C$6</f>
        <v>3.9800995024875616E-5</v>
      </c>
      <c r="F9" s="29">
        <f t="shared" ref="F9:F28" si="1">SQRT((9*$C$5*E9)/(2*$C$4*$F$3))</f>
        <v>6.1489687953294248E-7</v>
      </c>
      <c r="G9" s="41">
        <f>(4/3)*3.14159265*(F9^3)*$C$4</f>
        <v>8.5115157818735447E-16</v>
      </c>
      <c r="H9" s="36">
        <f>($H$3*((C9/D9)^1.5))/B9</f>
        <v>1.565586610206194E-18</v>
      </c>
      <c r="I9" s="38">
        <f>H9/$F$5</f>
        <v>9.7716244616148007</v>
      </c>
      <c r="J9" s="30">
        <f>H9/10</f>
        <v>1.5655866102061941E-19</v>
      </c>
      <c r="K9" s="1"/>
    </row>
    <row r="10" spans="2:11" x14ac:dyDescent="0.3">
      <c r="B10" s="25">
        <v>384</v>
      </c>
      <c r="C10" s="26">
        <v>10</v>
      </c>
      <c r="D10" s="27">
        <v>17</v>
      </c>
      <c r="E10" s="28">
        <f t="shared" si="0"/>
        <v>3.1372549019607843E-5</v>
      </c>
      <c r="F10" s="29">
        <f t="shared" si="1"/>
        <v>5.4592153664591823E-7</v>
      </c>
      <c r="G10" s="41">
        <f t="shared" ref="G10:G28" si="2">(4/3)*3.14159265*(F10^3)*$C$4</f>
        <v>5.9564942135422443E-16</v>
      </c>
      <c r="H10" s="36">
        <f t="shared" ref="H10:H28" si="3">($H$3*((C10/D10)^1.5))/B10</f>
        <v>9.130186897646131E-20</v>
      </c>
      <c r="I10" s="38">
        <f t="shared" ref="I10:I28" si="4">H10/$F$5</f>
        <v>0.5698615269608347</v>
      </c>
      <c r="J10" s="30">
        <f>H10/1</f>
        <v>9.130186897646131E-20</v>
      </c>
    </row>
    <row r="11" spans="2:11" x14ac:dyDescent="0.3">
      <c r="B11" s="25">
        <v>178</v>
      </c>
      <c r="C11" s="26">
        <v>10</v>
      </c>
      <c r="D11" s="27">
        <v>18.5</v>
      </c>
      <c r="E11" s="28">
        <f t="shared" si="0"/>
        <v>2.8828828828828831E-5</v>
      </c>
      <c r="F11" s="29">
        <f t="shared" si="1"/>
        <v>5.2332179707602524E-7</v>
      </c>
      <c r="G11" s="41">
        <f t="shared" si="2"/>
        <v>5.2469450225236219E-16</v>
      </c>
      <c r="H11" s="36">
        <f t="shared" si="3"/>
        <v>1.7350287647601133E-19</v>
      </c>
      <c r="I11" s="38">
        <f t="shared" si="4"/>
        <v>1.0829199361319473</v>
      </c>
      <c r="J11" s="30">
        <f>H11/1</f>
        <v>1.7350287647601133E-19</v>
      </c>
    </row>
    <row r="12" spans="2:11" x14ac:dyDescent="0.3">
      <c r="B12" s="25">
        <v>130</v>
      </c>
      <c r="C12" s="26">
        <v>20</v>
      </c>
      <c r="D12" s="27">
        <v>7.5</v>
      </c>
      <c r="E12" s="28">
        <f t="shared" si="0"/>
        <v>1.4222222222222221E-4</v>
      </c>
      <c r="F12" s="29">
        <f t="shared" si="1"/>
        <v>1.1623557127322989E-6</v>
      </c>
      <c r="G12" s="41">
        <f t="shared" si="2"/>
        <v>5.7493295724798647E-15</v>
      </c>
      <c r="H12" s="36">
        <f t="shared" si="3"/>
        <v>2.6031189893813541E-18</v>
      </c>
      <c r="I12" s="38">
        <f t="shared" si="4"/>
        <v>16.247393167077945</v>
      </c>
      <c r="J12" s="30">
        <f>H12/16</f>
        <v>1.6269493683633463E-19</v>
      </c>
    </row>
    <row r="13" spans="2:11" x14ac:dyDescent="0.3">
      <c r="B13" s="25">
        <v>156</v>
      </c>
      <c r="C13" s="26">
        <v>20</v>
      </c>
      <c r="D13" s="27">
        <v>36.5</v>
      </c>
      <c r="E13" s="28">
        <f t="shared" si="0"/>
        <v>2.9223744292237442E-5</v>
      </c>
      <c r="F13" s="29">
        <f t="shared" si="1"/>
        <v>5.2689400098266699E-7</v>
      </c>
      <c r="G13" s="41">
        <f t="shared" si="2"/>
        <v>5.3551273484801115E-16</v>
      </c>
      <c r="H13" s="36">
        <f t="shared" si="3"/>
        <v>2.0205303238181482E-19</v>
      </c>
      <c r="I13" s="38">
        <f t="shared" si="4"/>
        <v>1.2611160193210611</v>
      </c>
      <c r="J13" s="30">
        <f>H13/1</f>
        <v>2.0205303238181482E-19</v>
      </c>
    </row>
    <row r="14" spans="2:11" x14ac:dyDescent="0.3">
      <c r="B14" s="25">
        <v>40</v>
      </c>
      <c r="C14" s="26">
        <v>13</v>
      </c>
      <c r="D14" s="27">
        <v>7</v>
      </c>
      <c r="E14" s="28">
        <f t="shared" si="0"/>
        <v>9.9047619047619049E-5</v>
      </c>
      <c r="F14" s="29">
        <f t="shared" si="1"/>
        <v>9.7001253042288624E-7</v>
      </c>
      <c r="G14" s="41">
        <f t="shared" si="2"/>
        <v>3.3414277476727013E-15</v>
      </c>
      <c r="H14" s="36">
        <f t="shared" si="3"/>
        <v>4.9169099133844933E-18</v>
      </c>
      <c r="I14" s="38">
        <f t="shared" si="4"/>
        <v>30.688942324855695</v>
      </c>
      <c r="J14" s="30">
        <f>H14/31</f>
        <v>1.586099972059514E-19</v>
      </c>
    </row>
    <row r="15" spans="2:11" x14ac:dyDescent="0.3">
      <c r="B15" s="25">
        <v>60</v>
      </c>
      <c r="C15" s="26">
        <v>20</v>
      </c>
      <c r="D15" s="27">
        <v>20</v>
      </c>
      <c r="E15" s="28">
        <f t="shared" si="0"/>
        <v>5.3333333333333333E-5</v>
      </c>
      <c r="F15" s="29">
        <f t="shared" si="1"/>
        <v>7.1179459895079914E-7</v>
      </c>
      <c r="G15" s="41">
        <f t="shared" si="2"/>
        <v>1.3202741077190084E-15</v>
      </c>
      <c r="H15" s="36">
        <f t="shared" si="3"/>
        <v>1.2951886316959157E-18</v>
      </c>
      <c r="I15" s="38">
        <f t="shared" si="4"/>
        <v>8.0839327785374664</v>
      </c>
      <c r="J15" s="30">
        <f>H15/8</f>
        <v>1.6189857896198946E-19</v>
      </c>
    </row>
    <row r="16" spans="2:11" x14ac:dyDescent="0.3">
      <c r="B16" s="25">
        <v>32</v>
      </c>
      <c r="C16" s="26">
        <v>20</v>
      </c>
      <c r="D16" s="27">
        <v>26.8</v>
      </c>
      <c r="E16" s="28">
        <f t="shared" si="0"/>
        <v>3.9800995024875616E-5</v>
      </c>
      <c r="F16" s="29">
        <f t="shared" si="1"/>
        <v>6.1489687953294248E-7</v>
      </c>
      <c r="G16" s="41">
        <f t="shared" si="2"/>
        <v>8.5115157818735447E-16</v>
      </c>
      <c r="H16" s="36">
        <f t="shared" si="3"/>
        <v>1.565586610206194E-18</v>
      </c>
      <c r="I16" s="38">
        <f t="shared" si="4"/>
        <v>9.7716244616148007</v>
      </c>
      <c r="J16" s="30">
        <f>H16/10</f>
        <v>1.5655866102061941E-19</v>
      </c>
    </row>
    <row r="17" spans="2:10" x14ac:dyDescent="0.3">
      <c r="B17" s="25">
        <v>156</v>
      </c>
      <c r="C17" s="26">
        <v>20</v>
      </c>
      <c r="D17" s="27">
        <v>19.899999999999999</v>
      </c>
      <c r="E17" s="28">
        <f t="shared" si="0"/>
        <v>5.3601340033500845E-5</v>
      </c>
      <c r="F17" s="29">
        <f t="shared" si="1"/>
        <v>7.1358078644921239E-7</v>
      </c>
      <c r="G17" s="41">
        <f t="shared" si="2"/>
        <v>1.3302384144300768E-15</v>
      </c>
      <c r="H17" s="36">
        <f t="shared" si="3"/>
        <v>5.01909082521929E-19</v>
      </c>
      <c r="I17" s="38">
        <f t="shared" si="4"/>
        <v>3.1326705506455403</v>
      </c>
      <c r="J17" s="30">
        <f>H17/3</f>
        <v>1.6730302750730967E-19</v>
      </c>
    </row>
    <row r="18" spans="2:10" x14ac:dyDescent="0.3">
      <c r="B18" s="25">
        <v>188</v>
      </c>
      <c r="C18" s="26">
        <v>30</v>
      </c>
      <c r="D18" s="27">
        <v>18.8</v>
      </c>
      <c r="E18" s="28">
        <f t="shared" si="0"/>
        <v>8.5106382978723409E-5</v>
      </c>
      <c r="F18" s="29">
        <f t="shared" si="1"/>
        <v>8.9915878336678188E-7</v>
      </c>
      <c r="G18" s="41">
        <f t="shared" si="2"/>
        <v>2.6613942514227466E-15</v>
      </c>
      <c r="H18" s="36">
        <f t="shared" si="3"/>
        <v>8.332427299345929E-19</v>
      </c>
      <c r="I18" s="38">
        <f t="shared" si="4"/>
        <v>5.2006928196832307</v>
      </c>
      <c r="J18" s="30">
        <f>H18/5</f>
        <v>1.6664854598691859E-19</v>
      </c>
    </row>
    <row r="19" spans="2:10" x14ac:dyDescent="0.3">
      <c r="B19" s="25">
        <v>35</v>
      </c>
      <c r="C19" s="26">
        <v>25</v>
      </c>
      <c r="D19" s="27">
        <v>26.2</v>
      </c>
      <c r="E19" s="28">
        <f t="shared" si="0"/>
        <v>5.0890585241730283E-5</v>
      </c>
      <c r="F19" s="29">
        <f t="shared" si="1"/>
        <v>6.9530290991878882E-7</v>
      </c>
      <c r="G19" s="41">
        <f t="shared" si="2"/>
        <v>1.2306149373975169E-15</v>
      </c>
      <c r="H19" s="36">
        <f t="shared" si="3"/>
        <v>2.0695422922434528E-18</v>
      </c>
      <c r="I19" s="38">
        <f t="shared" si="4"/>
        <v>12.9170688835727</v>
      </c>
      <c r="J19" s="30">
        <f>H19/13</f>
        <v>1.5919556094180405E-19</v>
      </c>
    </row>
    <row r="20" spans="2:10" x14ac:dyDescent="0.3">
      <c r="B20" s="25">
        <v>25</v>
      </c>
      <c r="C20" s="26">
        <v>15</v>
      </c>
      <c r="D20" s="27">
        <v>21.6</v>
      </c>
      <c r="E20" s="28">
        <f t="shared" si="0"/>
        <v>3.7037037037037037E-5</v>
      </c>
      <c r="F20" s="29">
        <f t="shared" si="1"/>
        <v>5.9316216579233258E-7</v>
      </c>
      <c r="G20" s="41">
        <f t="shared" si="2"/>
        <v>7.6404751604109288E-16</v>
      </c>
      <c r="H20" s="36">
        <f t="shared" si="3"/>
        <v>1.7988730995776607E-18</v>
      </c>
      <c r="I20" s="38">
        <f t="shared" si="4"/>
        <v>11.227684414635371</v>
      </c>
      <c r="J20" s="30">
        <f>H20/11</f>
        <v>1.6353391814342369E-19</v>
      </c>
    </row>
    <row r="21" spans="2:10" x14ac:dyDescent="0.3">
      <c r="B21" s="25">
        <v>45</v>
      </c>
      <c r="C21" s="26">
        <v>15</v>
      </c>
      <c r="D21" s="27">
        <v>25.8</v>
      </c>
      <c r="E21" s="28">
        <f t="shared" si="0"/>
        <v>3.1007751937984497E-5</v>
      </c>
      <c r="F21" s="29">
        <f t="shared" si="1"/>
        <v>5.4273829355233282E-7</v>
      </c>
      <c r="G21" s="41">
        <f t="shared" si="2"/>
        <v>5.8529044730902339E-16</v>
      </c>
      <c r="H21" s="36">
        <f t="shared" si="3"/>
        <v>7.6555974668476602E-19</v>
      </c>
      <c r="I21" s="38">
        <f t="shared" si="4"/>
        <v>4.7782488038443578</v>
      </c>
      <c r="J21" s="30">
        <f>H21/5</f>
        <v>1.5311194933695319E-19</v>
      </c>
    </row>
    <row r="22" spans="2:10" x14ac:dyDescent="0.3">
      <c r="B22" s="25">
        <v>180</v>
      </c>
      <c r="C22" s="26">
        <v>15</v>
      </c>
      <c r="D22" s="27">
        <v>29.9</v>
      </c>
      <c r="E22" s="28">
        <f t="shared" si="0"/>
        <v>2.6755852842809364E-5</v>
      </c>
      <c r="F22" s="29">
        <f t="shared" si="1"/>
        <v>5.0415574869701258E-7</v>
      </c>
      <c r="G22" s="41">
        <f t="shared" si="2"/>
        <v>4.6913108693104629E-16</v>
      </c>
      <c r="H22" s="36">
        <f t="shared" si="3"/>
        <v>1.5340583368655967E-19</v>
      </c>
      <c r="I22" s="38">
        <f t="shared" si="4"/>
        <v>0.95748404287168165</v>
      </c>
      <c r="J22" s="30">
        <f>H22/1</f>
        <v>1.5340583368655967E-19</v>
      </c>
    </row>
    <row r="23" spans="2:10" x14ac:dyDescent="0.3">
      <c r="B23" s="25">
        <v>193.1</v>
      </c>
      <c r="C23" s="26">
        <v>25</v>
      </c>
      <c r="D23" s="27">
        <v>25</v>
      </c>
      <c r="E23" s="28">
        <f t="shared" si="0"/>
        <v>5.3333333333333333E-5</v>
      </c>
      <c r="F23" s="29">
        <f t="shared" si="1"/>
        <v>7.1179459895079914E-7</v>
      </c>
      <c r="G23" s="41">
        <f t="shared" si="2"/>
        <v>1.3202741077190084E-15</v>
      </c>
      <c r="H23" s="36">
        <f t="shared" si="3"/>
        <v>4.0244079700546323E-19</v>
      </c>
      <c r="I23" s="38">
        <f t="shared" si="4"/>
        <v>2.5118382533000934</v>
      </c>
      <c r="J23" s="30">
        <f>H23/3</f>
        <v>1.3414693233515442E-19</v>
      </c>
    </row>
    <row r="24" spans="2:10" x14ac:dyDescent="0.3">
      <c r="B24" s="25">
        <v>190</v>
      </c>
      <c r="C24" s="26">
        <v>24</v>
      </c>
      <c r="D24" s="27">
        <v>19</v>
      </c>
      <c r="E24" s="28">
        <f t="shared" si="0"/>
        <v>6.7368421052631572E-5</v>
      </c>
      <c r="F24" s="29">
        <f t="shared" si="1"/>
        <v>7.9998806656536059E-7</v>
      </c>
      <c r="G24" s="41">
        <f t="shared" si="2"/>
        <v>1.8743494686643767E-15</v>
      </c>
      <c r="H24" s="36">
        <f t="shared" si="3"/>
        <v>5.8065361525973057E-19</v>
      </c>
      <c r="I24" s="38">
        <f t="shared" si="4"/>
        <v>3.6241553380746998</v>
      </c>
      <c r="J24" s="30">
        <f>H24/4</f>
        <v>1.4516340381493264E-19</v>
      </c>
    </row>
    <row r="25" spans="2:10" x14ac:dyDescent="0.3">
      <c r="B25" s="25">
        <v>22</v>
      </c>
      <c r="C25" s="26">
        <v>20</v>
      </c>
      <c r="D25" s="27">
        <v>24</v>
      </c>
      <c r="E25" s="28">
        <f t="shared" si="0"/>
        <v>4.4444444444444447E-5</v>
      </c>
      <c r="F25" s="29">
        <f t="shared" si="1"/>
        <v>6.4977659692615961E-7</v>
      </c>
      <c r="G25" s="41">
        <f t="shared" si="2"/>
        <v>1.0043665428995928E-15</v>
      </c>
      <c r="H25" s="36">
        <f t="shared" si="3"/>
        <v>2.6871364765306952E-18</v>
      </c>
      <c r="I25" s="38">
        <f t="shared" si="4"/>
        <v>16.771789152122668</v>
      </c>
      <c r="J25" s="30">
        <f>H25/17</f>
        <v>1.5806685156062912E-19</v>
      </c>
    </row>
    <row r="26" spans="2:10" x14ac:dyDescent="0.3">
      <c r="B26" s="25">
        <v>113</v>
      </c>
      <c r="C26" s="26">
        <v>20</v>
      </c>
      <c r="D26" s="27">
        <v>15.6</v>
      </c>
      <c r="E26" s="28">
        <f t="shared" si="0"/>
        <v>6.8376068376068381E-5</v>
      </c>
      <c r="F26" s="29">
        <f t="shared" si="1"/>
        <v>8.0594867742015286E-7</v>
      </c>
      <c r="G26" s="41">
        <f t="shared" si="2"/>
        <v>1.9165590396743356E-15</v>
      </c>
      <c r="H26" s="36">
        <f t="shared" si="3"/>
        <v>9.9830656402617361E-19</v>
      </c>
      <c r="I26" s="38">
        <f t="shared" si="4"/>
        <v>6.2309403885001275</v>
      </c>
      <c r="J26" s="30">
        <f>H26/6</f>
        <v>1.6638442733769559E-19</v>
      </c>
    </row>
    <row r="27" spans="2:10" x14ac:dyDescent="0.3">
      <c r="B27" s="25">
        <v>191</v>
      </c>
      <c r="C27" s="26">
        <v>20</v>
      </c>
      <c r="D27" s="27">
        <v>34.299999999999997</v>
      </c>
      <c r="E27" s="28">
        <f t="shared" si="0"/>
        <v>3.1098153547133137E-5</v>
      </c>
      <c r="F27" s="29">
        <f t="shared" si="1"/>
        <v>5.4352888143470463E-7</v>
      </c>
      <c r="G27" s="41">
        <f t="shared" si="2"/>
        <v>5.8785189120166623E-16</v>
      </c>
      <c r="H27" s="36">
        <f t="shared" si="3"/>
        <v>1.8115683328346388E-19</v>
      </c>
      <c r="I27" s="38">
        <f t="shared" si="4"/>
        <v>1.1306921839783926</v>
      </c>
      <c r="J27" s="30">
        <f>H27/1</f>
        <v>1.8115683328346388E-19</v>
      </c>
    </row>
    <row r="28" spans="2:10" ht="15" thickBot="1" x14ac:dyDescent="0.35">
      <c r="B28" s="25">
        <v>182</v>
      </c>
      <c r="C28" s="26">
        <v>20</v>
      </c>
      <c r="D28" s="27">
        <v>41</v>
      </c>
      <c r="E28" s="28">
        <f t="shared" si="0"/>
        <v>2.6016260162601626E-5</v>
      </c>
      <c r="F28" s="29">
        <f t="shared" si="1"/>
        <v>4.9713891227239498E-7</v>
      </c>
      <c r="G28" s="41">
        <f t="shared" si="2"/>
        <v>4.4981435880541631E-16</v>
      </c>
      <c r="H28" s="36">
        <f t="shared" si="3"/>
        <v>1.4547289934807401E-19</v>
      </c>
      <c r="I28" s="39">
        <f t="shared" si="4"/>
        <v>0.90797055397941207</v>
      </c>
      <c r="J28" s="31">
        <f>H28/1</f>
        <v>1.4547289934807401E-19</v>
      </c>
    </row>
    <row r="29" spans="2:10" ht="18.600000000000001" thickBot="1" x14ac:dyDescent="0.4">
      <c r="I29" s="32" t="s">
        <v>15</v>
      </c>
      <c r="J29" s="33">
        <f>SUM(J9:J28)/20</f>
        <v>1.5783843980813602E-19</v>
      </c>
    </row>
    <row r="37" spans="2:9" x14ac:dyDescent="0.3">
      <c r="B37" s="13"/>
      <c r="C37" s="13"/>
      <c r="D37" s="13"/>
    </row>
    <row r="38" spans="2:9" x14ac:dyDescent="0.3">
      <c r="B38" s="13"/>
      <c r="C38" s="13"/>
      <c r="D38" s="13"/>
      <c r="I38" s="15"/>
    </row>
    <row r="39" spans="2:9" x14ac:dyDescent="0.3">
      <c r="B39" s="13"/>
      <c r="C39" s="13"/>
      <c r="D39" s="13"/>
      <c r="I39"/>
    </row>
    <row r="40" spans="2:9" x14ac:dyDescent="0.3">
      <c r="B40" s="13"/>
      <c r="C40" s="13"/>
      <c r="D40" s="13"/>
      <c r="I40" s="16"/>
    </row>
    <row r="41" spans="2:9" x14ac:dyDescent="0.3">
      <c r="B41" s="13"/>
      <c r="C41" s="42"/>
      <c r="D41" s="13"/>
      <c r="F41" s="17" t="s">
        <v>13</v>
      </c>
      <c r="I41" s="16"/>
    </row>
    <row r="42" spans="2:9" x14ac:dyDescent="0.3">
      <c r="B42" s="13"/>
      <c r="C42" s="13"/>
      <c r="D42" s="43"/>
      <c r="H42" s="18"/>
      <c r="I42" s="16"/>
    </row>
    <row r="43" spans="2:9" x14ac:dyDescent="0.3">
      <c r="B43" s="13"/>
      <c r="C43" s="13"/>
      <c r="D43" s="42"/>
      <c r="F43" s="17" t="s">
        <v>14</v>
      </c>
      <c r="I43" s="16"/>
    </row>
    <row r="44" spans="2:9" x14ac:dyDescent="0.3">
      <c r="B44" s="13"/>
      <c r="C44" s="13"/>
      <c r="D44" s="13"/>
      <c r="I44" s="16"/>
    </row>
    <row r="45" spans="2:9" x14ac:dyDescent="0.3">
      <c r="B45" s="13"/>
      <c r="C45" s="13"/>
      <c r="D45" s="13"/>
      <c r="I45" s="16"/>
    </row>
    <row r="46" spans="2:9" x14ac:dyDescent="0.3">
      <c r="B46" s="13"/>
      <c r="C46" s="13"/>
      <c r="D46" s="13"/>
      <c r="I46" s="16"/>
    </row>
    <row r="47" spans="2:9" x14ac:dyDescent="0.3">
      <c r="B47" s="13"/>
      <c r="C47" s="13"/>
      <c r="D47" s="13"/>
      <c r="I47" s="16"/>
    </row>
    <row r="48" spans="2:9" x14ac:dyDescent="0.3">
      <c r="B48" s="13"/>
      <c r="C48" s="13"/>
      <c r="D48" s="13"/>
    </row>
    <row r="49" spans="2:4" x14ac:dyDescent="0.3">
      <c r="B49" s="13"/>
      <c r="C49" s="13"/>
      <c r="D49" s="13"/>
    </row>
  </sheetData>
  <mergeCells count="1">
    <mergeCell ref="B1:J1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:K14"/>
    </sheetView>
  </sheetViews>
  <sheetFormatPr baseColWidth="10" defaultRowHeight="14.4" x14ac:dyDescent="0.3"/>
  <cols>
    <col min="2" max="11" width="12" bestFit="1" customWidth="1"/>
  </cols>
  <sheetData/>
  <sortState ref="B5:K14">
    <sortCondition ref="B5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m_kg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Joniec</dc:creator>
  <cp:lastModifiedBy>Dr. Arnold Schroeder</cp:lastModifiedBy>
  <cp:lastPrinted>2013-10-11T06:53:30Z</cp:lastPrinted>
  <dcterms:created xsi:type="dcterms:W3CDTF">2010-09-15T10:08:14Z</dcterms:created>
  <dcterms:modified xsi:type="dcterms:W3CDTF">2013-11-06T16:19:22Z</dcterms:modified>
</cp:coreProperties>
</file>